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New Format" sheetId="2" r:id="rId1"/>
    <sheet name="BY RESEARCH" sheetId="3" r:id="rId2"/>
  </sheets>
  <calcPr calcId="125725"/>
</workbook>
</file>

<file path=xl/calcChain.xml><?xml version="1.0" encoding="utf-8"?>
<calcChain xmlns="http://schemas.openxmlformats.org/spreadsheetml/2006/main">
  <c r="E37" i="3"/>
  <c r="E36"/>
  <c r="F60"/>
  <c r="F13"/>
  <c r="G14" s="1"/>
  <c r="G62" l="1"/>
  <c r="G21" i="2" s="1"/>
  <c r="D30"/>
  <c r="D29"/>
  <c r="D28"/>
  <c r="D27"/>
  <c r="E12"/>
  <c r="H12" s="1"/>
  <c r="E11"/>
  <c r="H11" s="1"/>
  <c r="E10"/>
  <c r="H10" s="1"/>
  <c r="D8"/>
  <c r="F37" i="3"/>
  <c r="F36"/>
  <c r="E8" i="2"/>
  <c r="H9"/>
  <c r="H8" l="1"/>
  <c r="H14" s="1"/>
  <c r="G24" s="1"/>
  <c r="G37" i="3"/>
  <c r="G18" i="2" s="1"/>
  <c r="E27" i="3"/>
  <c r="D27" s="1"/>
  <c r="E32"/>
  <c r="E31"/>
  <c r="F30"/>
  <c r="E29"/>
  <c r="E26"/>
  <c r="F26" s="1"/>
  <c r="E25"/>
  <c r="F25" s="1"/>
  <c r="F18" i="2" l="1"/>
  <c r="F52" i="3"/>
  <c r="G52" s="1"/>
  <c r="G58"/>
  <c r="F57" s="1"/>
  <c r="G31" i="2"/>
  <c r="F31" s="1"/>
  <c r="F21"/>
  <c r="F29" i="3"/>
  <c r="E27" i="2"/>
  <c r="F31" i="3"/>
  <c r="E30" i="2"/>
  <c r="F28" i="3"/>
  <c r="E28" i="2"/>
  <c r="G28" s="1"/>
  <c r="F28" s="1"/>
  <c r="F32" i="3"/>
  <c r="E29" i="2"/>
  <c r="G29" s="1"/>
  <c r="F29" s="1"/>
  <c r="G47" i="3"/>
  <c r="G20" i="2" s="1"/>
  <c r="F39" i="3"/>
  <c r="G39" s="1"/>
  <c r="G22" i="2" l="1"/>
  <c r="F22" s="1"/>
  <c r="G30"/>
  <c r="F30" s="1"/>
  <c r="G27"/>
  <c r="F27" s="1"/>
  <c r="G34" i="3"/>
  <c r="F20" i="2"/>
  <c r="F47" i="3"/>
  <c r="F45"/>
  <c r="F43"/>
  <c r="F46"/>
  <c r="F44"/>
  <c r="F58"/>
  <c r="H34" i="2" l="1"/>
  <c r="H36" s="1"/>
  <c r="G63" i="3"/>
  <c r="H34" s="1"/>
  <c r="F63"/>
  <c r="J38" i="2" l="1"/>
  <c r="J39" s="1"/>
  <c r="G42"/>
  <c r="F42" s="1"/>
  <c r="G41"/>
  <c r="F41" s="1"/>
  <c r="G40"/>
  <c r="H39" i="3"/>
  <c r="H62"/>
  <c r="H37"/>
  <c r="H47"/>
  <c r="H58"/>
  <c r="H52"/>
  <c r="H42" i="2" l="1"/>
  <c r="H44" s="1"/>
  <c r="F40"/>
  <c r="H48"/>
</calcChain>
</file>

<file path=xl/sharedStrings.xml><?xml version="1.0" encoding="utf-8"?>
<sst xmlns="http://schemas.openxmlformats.org/spreadsheetml/2006/main" count="125" uniqueCount="113">
  <si>
    <t>1.Course/Consultancy Fee</t>
  </si>
  <si>
    <t>2.Research Grant</t>
  </si>
  <si>
    <t>3.Registration fee</t>
  </si>
  <si>
    <t>4.Library Fee</t>
  </si>
  <si>
    <t>Total Income=Direct Cost +Indirect Cost</t>
  </si>
  <si>
    <t>% to be allocated</t>
  </si>
  <si>
    <t>Rs.</t>
  </si>
  <si>
    <t>A Total Income</t>
  </si>
  <si>
    <t>5.1.1 Payment to Outside Consultants/Team Members,Contract Staff</t>
  </si>
  <si>
    <t>5.1.2 Field Expenses,Academic Activities,Serveys,Testing ,etc.</t>
  </si>
  <si>
    <t>5.1.3 Conduct meeting,Hire lecture halls,Refreshment,Etc</t>
  </si>
  <si>
    <t>5.1.4 Travelling,Subsistence,Meterials,Equipment Usage etc.</t>
  </si>
  <si>
    <t>5.1.5 University/HEI/Course/Infrastructure Development/etc..Vote</t>
  </si>
  <si>
    <t>5.1.6 Government Taxes</t>
  </si>
  <si>
    <t>5.1.7 UGC-0.01% of Income</t>
  </si>
  <si>
    <t>5.1.8 Other</t>
  </si>
  <si>
    <t>C.Indirect Cost</t>
  </si>
  <si>
    <t>5.2.1 University/HEI Development Vote</t>
  </si>
  <si>
    <t>5.2.2 VC"s Vote</t>
  </si>
  <si>
    <t>5.23 Payment to Directly and Indirectly involved staff Members</t>
  </si>
  <si>
    <t>Total Cost=Direct Cost+Indirect Cost</t>
  </si>
  <si>
    <t>D.Excess of Total Income over Total Costs/Expenditure</t>
  </si>
  <si>
    <t>5.3 Total Allocation to Development Votes(5.1.5,5.2.1,5.2.2)/Total Income</t>
  </si>
  <si>
    <t>Unit</t>
  </si>
  <si>
    <t>Fees</t>
  </si>
  <si>
    <t>5.Medical Fee</t>
  </si>
  <si>
    <t>B Direct Cost</t>
  </si>
  <si>
    <r>
      <t xml:space="preserve">University/HEI,S : </t>
    </r>
    <r>
      <rPr>
        <b/>
        <sz val="11"/>
        <color theme="1"/>
        <rFont val="Calibri"/>
        <family val="2"/>
        <scheme val="minor"/>
      </rPr>
      <t>Postgraduate Institute of Science</t>
    </r>
  </si>
  <si>
    <t>Note</t>
  </si>
  <si>
    <t>Postgraduate Institute of Science</t>
  </si>
  <si>
    <t>Code</t>
  </si>
  <si>
    <t>Bugdet Line</t>
  </si>
  <si>
    <t>Rate(Rs.)</t>
  </si>
  <si>
    <t>Units</t>
  </si>
  <si>
    <t>Amount</t>
  </si>
  <si>
    <t>As%</t>
  </si>
  <si>
    <t>No</t>
  </si>
  <si>
    <t>In Rs.</t>
  </si>
  <si>
    <t>TE</t>
  </si>
  <si>
    <t>A</t>
  </si>
  <si>
    <t>Income</t>
  </si>
  <si>
    <t>Number of Candidates Applied</t>
  </si>
  <si>
    <t>Number of Candidates  Selected</t>
  </si>
  <si>
    <t>Number of Students Enrolled</t>
  </si>
  <si>
    <t>B</t>
  </si>
  <si>
    <t>Expenditure</t>
  </si>
  <si>
    <t>Initial Expenditure-Advertising Cost etc:</t>
  </si>
  <si>
    <t>Selection-Apptitude Test,interviewers,OT  etc:</t>
  </si>
  <si>
    <t>Inauguration</t>
  </si>
  <si>
    <t xml:space="preserve">       Project Proposal Seminar</t>
  </si>
  <si>
    <t xml:space="preserve">       Mid-Term Review Seminars-Travelling</t>
  </si>
  <si>
    <t xml:space="preserve">       Research Project Expenses-(Covering the Cost of </t>
  </si>
  <si>
    <t xml:space="preserve">       Chemical,Testing,Field Visits,Laboratary Test etc:)</t>
  </si>
  <si>
    <t xml:space="preserve">       Other Expenses (Travelling for examiners,etc )</t>
  </si>
  <si>
    <t xml:space="preserve">    </t>
  </si>
  <si>
    <t>Staff Emoluments                    5% of the Total Income</t>
  </si>
  <si>
    <t>Supplies Overheads and</t>
  </si>
  <si>
    <t>Utility Charges                           5% of the total Income</t>
  </si>
  <si>
    <t>Stationery</t>
  </si>
  <si>
    <t>Communication</t>
  </si>
  <si>
    <t>Electricity &amp; Water</t>
  </si>
  <si>
    <t>Other Services</t>
  </si>
  <si>
    <t>Hall Charges</t>
  </si>
  <si>
    <t>Rehabilitation,Maintenance &amp;</t>
  </si>
  <si>
    <t>*</t>
  </si>
  <si>
    <t xml:space="preserve">Development Fund                 </t>
  </si>
  <si>
    <r>
      <t xml:space="preserve">(a) Rehabilitation &amp; Maintenece     </t>
    </r>
    <r>
      <rPr>
        <b/>
        <sz val="10"/>
        <rFont val="Arial"/>
        <family val="2"/>
      </rPr>
      <t xml:space="preserve">   % of the Total Income</t>
    </r>
  </si>
  <si>
    <t>Expenditure (Note 1)</t>
  </si>
  <si>
    <r>
      <t xml:space="preserve">(b) Development Expenditure          </t>
    </r>
    <r>
      <rPr>
        <b/>
        <sz val="10"/>
        <rFont val="Arial"/>
        <family val="2"/>
      </rPr>
      <t xml:space="preserve"> % of the Total Income</t>
    </r>
  </si>
  <si>
    <t>(1) Infrastructure</t>
  </si>
  <si>
    <t>(2) Equipment</t>
  </si>
  <si>
    <t xml:space="preserve"> (Note 2)</t>
  </si>
  <si>
    <r>
      <t>Contingencies-</t>
    </r>
    <r>
      <rPr>
        <sz val="11"/>
        <color theme="1"/>
        <rFont val="Calibri"/>
        <family val="2"/>
        <scheme val="minor"/>
      </rPr>
      <t>Chemical &amp; Glassware</t>
    </r>
  </si>
  <si>
    <r>
      <t xml:space="preserve">                        </t>
    </r>
    <r>
      <rPr>
        <sz val="11"/>
        <color theme="1"/>
        <rFont val="Calibri"/>
        <family val="2"/>
        <scheme val="minor"/>
      </rPr>
      <t>Mechanical Electrical Goods</t>
    </r>
  </si>
  <si>
    <r>
      <t xml:space="preserve">                      </t>
    </r>
    <r>
      <rPr>
        <sz val="11"/>
        <color theme="1"/>
        <rFont val="Calibri"/>
        <family val="2"/>
        <scheme val="minor"/>
      </rPr>
      <t xml:space="preserve">  Other Expenses</t>
    </r>
  </si>
  <si>
    <t>Total Expenditure</t>
  </si>
  <si>
    <t>Note 01:</t>
  </si>
  <si>
    <t>Note 02:</t>
  </si>
  <si>
    <t>Note 03:</t>
  </si>
  <si>
    <t>……………………………………………………………………</t>
  </si>
  <si>
    <t>…………………………..</t>
  </si>
  <si>
    <t>Chairman</t>
  </si>
  <si>
    <t>Programme Coordinator</t>
  </si>
  <si>
    <t>Board of Study In ………….</t>
  </si>
  <si>
    <t>……………………………………………………………….</t>
  </si>
  <si>
    <t>Director/PGIS</t>
  </si>
  <si>
    <t xml:space="preserve">    Oral Examination</t>
  </si>
  <si>
    <t xml:space="preserve">    Thesis or project  Supervision</t>
  </si>
  <si>
    <t xml:space="preserve">    Thesis or Project Evaluation</t>
  </si>
  <si>
    <t xml:space="preserve">   Chemical,Testing,Field Visits,Laboratary Test etc:)</t>
  </si>
  <si>
    <t xml:space="preserve">    Examination expense-Other</t>
  </si>
  <si>
    <t>Total Direct Cost</t>
  </si>
  <si>
    <t>Indirect Cost=Total Incom-Direct Cost</t>
  </si>
  <si>
    <t>Prof.H.M.T.G.A.Pitawala</t>
  </si>
  <si>
    <t xml:space="preserve">       Project Supervision fee - Rs.7,500 per Students</t>
  </si>
  <si>
    <t>Reasearch Fee</t>
  </si>
  <si>
    <t xml:space="preserve"> Research Project</t>
  </si>
  <si>
    <t>Course Management - Co-ordinating  Fee-Per Student</t>
  </si>
  <si>
    <t xml:space="preserve">                                     Communication Fee-Per Student</t>
  </si>
  <si>
    <t>Minimum 5% of the Gross Income should be allocated in (5a)</t>
  </si>
  <si>
    <t>Minimum 10% of the Gross Income should be allocated in (5b)</t>
  </si>
  <si>
    <t>Minimum 5% of the Gross Income should be allocated in  6</t>
  </si>
  <si>
    <r>
      <t xml:space="preserve">Programme          : </t>
    </r>
    <r>
      <rPr>
        <b/>
        <sz val="11"/>
        <color theme="1"/>
        <rFont val="Calibri"/>
        <family val="2"/>
        <scheme val="minor"/>
      </rPr>
      <t>M.Sc In Research component</t>
    </r>
  </si>
  <si>
    <t>Please don't fill this format , automatically link from old format (other work Sheet)</t>
  </si>
  <si>
    <t>Please don't fill  this format , automatically link from old format (other work Sheet)</t>
  </si>
  <si>
    <t>Year:</t>
  </si>
  <si>
    <t>Estimated Budget-M.Sc.Reasearch Component per student (Level 10)</t>
  </si>
  <si>
    <t>Masters Degree Programme (Level 10):</t>
  </si>
  <si>
    <t>Please  fill this format , New format  will Automaticaly  linked</t>
  </si>
  <si>
    <t>Pl. Fill the Colour Cells only</t>
  </si>
  <si>
    <t xml:space="preserve">       Project Report Evaluation-Rs.2,500 Per Examiner</t>
  </si>
  <si>
    <t xml:space="preserve">       Mid-Term Review Seminars-RS.1500 per Students</t>
  </si>
  <si>
    <t xml:space="preserve">       Final Oral Examination - Rs.6,000 per Student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</si>
</sst>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u/>
      <sz val="13"/>
      <name val="Arial"/>
      <family val="2"/>
    </font>
    <font>
      <b/>
      <sz val="13"/>
      <color indexed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5"/>
      <name val="Times New Roman"/>
      <family val="1"/>
    </font>
    <font>
      <b/>
      <u/>
      <sz val="15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5"/>
      <color rgb="FFFF0000"/>
      <name val="Arial"/>
      <family val="2"/>
    </font>
    <font>
      <sz val="15"/>
      <color rgb="FFFF0000"/>
      <name val="Calibri"/>
      <family val="2"/>
      <scheme val="minor"/>
    </font>
    <font>
      <b/>
      <i/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2" xfId="0" applyFont="1" applyBorder="1"/>
    <xf numFmtId="0" fontId="0" fillId="0" borderId="3" xfId="0" applyBorder="1"/>
    <xf numFmtId="0" fontId="0" fillId="0" borderId="2" xfId="0" applyBorder="1"/>
    <xf numFmtId="164" fontId="2" fillId="0" borderId="3" xfId="1" applyNumberFormat="1" applyFont="1" applyBorder="1"/>
    <xf numFmtId="9" fontId="2" fillId="0" borderId="3" xfId="2" applyFont="1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2" fillId="0" borderId="9" xfId="0" applyFont="1" applyBorder="1"/>
    <xf numFmtId="164" fontId="0" fillId="0" borderId="9" xfId="1" applyNumberFormat="1" applyFont="1" applyBorder="1"/>
    <xf numFmtId="0" fontId="3" fillId="0" borderId="7" xfId="0" applyFont="1" applyBorder="1"/>
    <xf numFmtId="0" fontId="4" fillId="0" borderId="1" xfId="0" applyFont="1" applyBorder="1"/>
    <xf numFmtId="0" fontId="4" fillId="0" borderId="8" xfId="0" applyFont="1" applyBorder="1"/>
    <xf numFmtId="164" fontId="0" fillId="0" borderId="3" xfId="1" applyNumberFormat="1" applyFont="1" applyBorder="1"/>
    <xf numFmtId="164" fontId="0" fillId="0" borderId="10" xfId="1" applyNumberFormat="1" applyFont="1" applyBorder="1"/>
    <xf numFmtId="164" fontId="2" fillId="0" borderId="11" xfId="1" applyNumberFormat="1" applyFont="1" applyBorder="1"/>
    <xf numFmtId="0" fontId="4" fillId="0" borderId="7" xfId="0" applyFont="1" applyBorder="1"/>
    <xf numFmtId="0" fontId="5" fillId="0" borderId="0" xfId="0" applyFont="1" applyFill="1"/>
    <xf numFmtId="0" fontId="5" fillId="0" borderId="0" xfId="0" applyFont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12" xfId="0" applyFont="1" applyFill="1" applyBorder="1"/>
    <xf numFmtId="0" fontId="9" fillId="0" borderId="9" xfId="0" applyFont="1" applyFill="1" applyBorder="1"/>
    <xf numFmtId="0" fontId="5" fillId="0" borderId="12" xfId="0" applyFont="1" applyFill="1" applyBorder="1"/>
    <xf numFmtId="0" fontId="5" fillId="0" borderId="13" xfId="0" applyFont="1" applyFill="1" applyBorder="1"/>
    <xf numFmtId="0" fontId="5" fillId="0" borderId="12" xfId="0" applyFont="1" applyBorder="1"/>
    <xf numFmtId="164" fontId="5" fillId="0" borderId="12" xfId="1" applyNumberFormat="1" applyFont="1" applyBorder="1"/>
    <xf numFmtId="0" fontId="5" fillId="0" borderId="9" xfId="0" applyFont="1" applyFill="1" applyBorder="1"/>
    <xf numFmtId="0" fontId="9" fillId="0" borderId="0" xfId="0" applyFont="1" applyFill="1" applyBorder="1"/>
    <xf numFmtId="0" fontId="5" fillId="0" borderId="9" xfId="0" applyFont="1" applyBorder="1"/>
    <xf numFmtId="164" fontId="5" fillId="0" borderId="9" xfId="1" applyNumberFormat="1" applyFont="1" applyBorder="1"/>
    <xf numFmtId="164" fontId="5" fillId="2" borderId="9" xfId="1" applyNumberFormat="1" applyFont="1" applyFill="1" applyBorder="1"/>
    <xf numFmtId="0" fontId="5" fillId="0" borderId="14" xfId="0" applyFont="1" applyFill="1" applyBorder="1"/>
    <xf numFmtId="0" fontId="9" fillId="0" borderId="15" xfId="0" applyFont="1" applyFill="1" applyBorder="1"/>
    <xf numFmtId="43" fontId="5" fillId="0" borderId="14" xfId="1" applyFont="1" applyBorder="1"/>
    <xf numFmtId="164" fontId="5" fillId="0" borderId="14" xfId="1" applyNumberFormat="1" applyFont="1" applyBorder="1"/>
    <xf numFmtId="164" fontId="9" fillId="0" borderId="14" xfId="1" applyNumberFormat="1" applyFont="1" applyBorder="1"/>
    <xf numFmtId="0" fontId="5" fillId="0" borderId="14" xfId="0" applyFont="1" applyBorder="1"/>
    <xf numFmtId="0" fontId="5" fillId="0" borderId="16" xfId="0" applyFont="1" applyFill="1" applyBorder="1"/>
    <xf numFmtId="0" fontId="9" fillId="0" borderId="17" xfId="0" applyFont="1" applyFill="1" applyBorder="1"/>
    <xf numFmtId="164" fontId="5" fillId="0" borderId="16" xfId="1" applyNumberFormat="1" applyFont="1" applyBorder="1"/>
    <xf numFmtId="164" fontId="9" fillId="0" borderId="16" xfId="1" applyNumberFormat="1" applyFont="1" applyBorder="1"/>
    <xf numFmtId="0" fontId="5" fillId="0" borderId="16" xfId="0" applyFont="1" applyBorder="1"/>
    <xf numFmtId="164" fontId="5" fillId="0" borderId="14" xfId="1" applyNumberFormat="1" applyFont="1" applyFill="1" applyBorder="1"/>
    <xf numFmtId="164" fontId="5" fillId="0" borderId="14" xfId="1" applyNumberFormat="1" applyFont="1" applyFill="1" applyBorder="1" applyAlignment="1">
      <alignment horizontal="center"/>
    </xf>
    <xf numFmtId="164" fontId="9" fillId="0" borderId="14" xfId="1" applyNumberFormat="1" applyFont="1" applyFill="1" applyBorder="1"/>
    <xf numFmtId="10" fontId="5" fillId="0" borderId="14" xfId="2" applyNumberFormat="1" applyFont="1" applyFill="1" applyBorder="1"/>
    <xf numFmtId="164" fontId="5" fillId="0" borderId="16" xfId="1" applyNumberFormat="1" applyFont="1" applyFill="1" applyBorder="1"/>
    <xf numFmtId="164" fontId="9" fillId="0" borderId="16" xfId="1" applyNumberFormat="1" applyFont="1" applyFill="1" applyBorder="1"/>
    <xf numFmtId="164" fontId="5" fillId="0" borderId="9" xfId="1" applyNumberFormat="1" applyFont="1" applyFill="1" applyBorder="1"/>
    <xf numFmtId="164" fontId="9" fillId="0" borderId="9" xfId="1" applyNumberFormat="1" applyFont="1" applyFill="1" applyBorder="1"/>
    <xf numFmtId="9" fontId="9" fillId="0" borderId="9" xfId="2" applyNumberFormat="1" applyFont="1" applyFill="1" applyBorder="1"/>
    <xf numFmtId="0" fontId="5" fillId="0" borderId="0" xfId="0" applyFont="1" applyFill="1" applyBorder="1"/>
    <xf numFmtId="0" fontId="9" fillId="0" borderId="16" xfId="0" applyFont="1" applyFill="1" applyBorder="1"/>
    <xf numFmtId="10" fontId="9" fillId="0" borderId="9" xfId="2" applyNumberFormat="1" applyFont="1" applyFill="1" applyBorder="1"/>
    <xf numFmtId="0" fontId="10" fillId="0" borderId="0" xfId="0" applyFont="1" applyFill="1" applyBorder="1" applyAlignment="1">
      <alignment horizontal="left"/>
    </xf>
    <xf numFmtId="164" fontId="5" fillId="3" borderId="9" xfId="1" applyNumberFormat="1" applyFont="1" applyFill="1" applyBorder="1"/>
    <xf numFmtId="0" fontId="9" fillId="0" borderId="0" xfId="0" applyFont="1" applyFill="1" applyBorder="1" applyAlignment="1">
      <alignment horizontal="left"/>
    </xf>
    <xf numFmtId="0" fontId="5" fillId="0" borderId="10" xfId="0" applyFont="1" applyFill="1" applyBorder="1"/>
    <xf numFmtId="0" fontId="5" fillId="0" borderId="18" xfId="0" applyFont="1" applyFill="1" applyBorder="1"/>
    <xf numFmtId="164" fontId="5" fillId="0" borderId="10" xfId="1" applyNumberFormat="1" applyFont="1" applyFill="1" applyBorder="1"/>
    <xf numFmtId="164" fontId="9" fillId="0" borderId="10" xfId="1" applyNumberFormat="1" applyFont="1" applyFill="1" applyBorder="1"/>
    <xf numFmtId="9" fontId="9" fillId="0" borderId="10" xfId="2" applyFont="1" applyFill="1" applyBorder="1"/>
    <xf numFmtId="0" fontId="5" fillId="0" borderId="1" xfId="0" applyFont="1" applyFill="1" applyBorder="1"/>
    <xf numFmtId="0" fontId="9" fillId="0" borderId="19" xfId="0" applyFont="1" applyFill="1" applyBorder="1"/>
    <xf numFmtId="164" fontId="5" fillId="0" borderId="1" xfId="1" applyNumberFormat="1" applyFont="1" applyFill="1" applyBorder="1"/>
    <xf numFmtId="164" fontId="9" fillId="0" borderId="1" xfId="1" applyNumberFormat="1" applyFont="1" applyFill="1" applyBorder="1"/>
    <xf numFmtId="0" fontId="9" fillId="0" borderId="1" xfId="0" applyFont="1" applyFill="1" applyBorder="1"/>
    <xf numFmtId="0" fontId="5" fillId="0" borderId="20" xfId="0" applyFont="1" applyFill="1" applyBorder="1"/>
    <xf numFmtId="0" fontId="9" fillId="0" borderId="21" xfId="0" applyFont="1" applyFill="1" applyBorder="1"/>
    <xf numFmtId="164" fontId="5" fillId="0" borderId="20" xfId="1" applyNumberFormat="1" applyFont="1" applyFill="1" applyBorder="1"/>
    <xf numFmtId="164" fontId="9" fillId="0" borderId="20" xfId="1" applyNumberFormat="1" applyFont="1" applyFill="1" applyBorder="1"/>
    <xf numFmtId="9" fontId="9" fillId="0" borderId="20" xfId="2" applyFont="1" applyFill="1" applyBorder="1"/>
    <xf numFmtId="9" fontId="9" fillId="0" borderId="9" xfId="2" applyFont="1" applyFill="1" applyBorder="1"/>
    <xf numFmtId="0" fontId="8" fillId="0" borderId="0" xfId="0" applyFont="1" applyFill="1" applyBorder="1"/>
    <xf numFmtId="0" fontId="5" fillId="0" borderId="15" xfId="0" applyFont="1" applyFill="1" applyBorder="1"/>
    <xf numFmtId="0" fontId="9" fillId="0" borderId="14" xfId="0" applyFont="1" applyFill="1" applyBorder="1"/>
    <xf numFmtId="0" fontId="5" fillId="0" borderId="9" xfId="0" applyFont="1" applyFill="1" applyBorder="1" applyAlignment="1">
      <alignment horizontal="center"/>
    </xf>
    <xf numFmtId="0" fontId="8" fillId="0" borderId="15" xfId="0" applyFont="1" applyFill="1" applyBorder="1"/>
    <xf numFmtId="164" fontId="5" fillId="2" borderId="16" xfId="1" applyNumberFormat="1" applyFont="1" applyFill="1" applyBorder="1"/>
    <xf numFmtId="10" fontId="9" fillId="0" borderId="16" xfId="2" applyNumberFormat="1" applyFont="1" applyFill="1" applyBorder="1"/>
    <xf numFmtId="165" fontId="9" fillId="0" borderId="9" xfId="2" applyNumberFormat="1" applyFont="1" applyFill="1" applyBorder="1"/>
    <xf numFmtId="0" fontId="11" fillId="0" borderId="17" xfId="0" applyFont="1" applyFill="1" applyBorder="1"/>
    <xf numFmtId="164" fontId="5" fillId="0" borderId="0" xfId="1" applyNumberFormat="1" applyFont="1" applyFill="1" applyBorder="1"/>
    <xf numFmtId="0" fontId="9" fillId="0" borderId="0" xfId="0" applyFont="1" applyFill="1"/>
    <xf numFmtId="0" fontId="0" fillId="0" borderId="0" xfId="0" applyFill="1"/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2" fillId="4" borderId="3" xfId="1" applyNumberFormat="1" applyFont="1" applyFill="1" applyBorder="1"/>
    <xf numFmtId="0" fontId="2" fillId="0" borderId="12" xfId="0" applyFont="1" applyBorder="1"/>
    <xf numFmtId="0" fontId="8" fillId="0" borderId="9" xfId="0" applyFont="1" applyFill="1" applyBorder="1"/>
    <xf numFmtId="10" fontId="0" fillId="0" borderId="9" xfId="2" applyNumberFormat="1" applyFont="1" applyBorder="1"/>
    <xf numFmtId="164" fontId="2" fillId="0" borderId="10" xfId="1" applyNumberFormat="1" applyFont="1" applyBorder="1"/>
    <xf numFmtId="164" fontId="0" fillId="5" borderId="9" xfId="1" applyNumberFormat="1" applyFont="1" applyFill="1" applyBorder="1"/>
    <xf numFmtId="0" fontId="0" fillId="5" borderId="9" xfId="0" applyFill="1" applyBorder="1"/>
    <xf numFmtId="10" fontId="0" fillId="5" borderId="9" xfId="2" applyNumberFormat="1" applyFont="1" applyFill="1" applyBorder="1"/>
    <xf numFmtId="43" fontId="0" fillId="0" borderId="0" xfId="1" applyFont="1"/>
    <xf numFmtId="43" fontId="0" fillId="0" borderId="0" xfId="0" applyNumberFormat="1"/>
    <xf numFmtId="164" fontId="2" fillId="0" borderId="4" xfId="1" applyNumberFormat="1" applyFont="1" applyBorder="1"/>
    <xf numFmtId="164" fontId="0" fillId="0" borderId="6" xfId="1" applyNumberFormat="1" applyFont="1" applyBorder="1"/>
    <xf numFmtId="9" fontId="2" fillId="0" borderId="9" xfId="2" applyFont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left"/>
    </xf>
    <xf numFmtId="0" fontId="13" fillId="0" borderId="0" xfId="0" applyFont="1" applyFill="1"/>
    <xf numFmtId="0" fontId="14" fillId="0" borderId="0" xfId="0" applyFont="1" applyFill="1"/>
    <xf numFmtId="0" fontId="15" fillId="6" borderId="0" xfId="0" applyFont="1" applyFill="1"/>
    <xf numFmtId="0" fontId="0" fillId="6" borderId="0" xfId="0" applyFill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/>
    <xf numFmtId="0" fontId="19" fillId="0" borderId="0" xfId="0" applyFont="1" applyFill="1"/>
    <xf numFmtId="0" fontId="0" fillId="3" borderId="0" xfId="0" applyFill="1"/>
    <xf numFmtId="0" fontId="20" fillId="0" borderId="0" xfId="0" applyFont="1" applyFill="1"/>
    <xf numFmtId="0" fontId="20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66"/>
  <sheetViews>
    <sheetView topLeftCell="A19" workbookViewId="0">
      <selection activeCell="B67" sqref="B67"/>
    </sheetView>
  </sheetViews>
  <sheetFormatPr defaultRowHeight="15"/>
  <cols>
    <col min="1" max="1" width="0.85546875" customWidth="1"/>
    <col min="2" max="2" width="65" customWidth="1"/>
    <col min="3" max="3" width="5.7109375" customWidth="1"/>
    <col min="5" max="5" width="6.85546875" customWidth="1"/>
    <col min="6" max="6" width="18" bestFit="1" customWidth="1"/>
    <col min="7" max="8" width="10.5703125" bestFit="1" customWidth="1"/>
    <col min="10" max="10" width="13.28515625" bestFit="1" customWidth="1"/>
  </cols>
  <sheetData>
    <row r="2" spans="2:8">
      <c r="B2" t="s">
        <v>27</v>
      </c>
    </row>
    <row r="3" spans="2:8" ht="18.75">
      <c r="B3" t="s">
        <v>102</v>
      </c>
      <c r="C3" s="109" t="s">
        <v>103</v>
      </c>
    </row>
    <row r="4" spans="2:8" ht="15.75" thickBot="1"/>
    <row r="5" spans="2:8" ht="20.25" thickBot="1">
      <c r="B5" s="11"/>
      <c r="C5" s="17" t="s">
        <v>28</v>
      </c>
      <c r="D5" s="12" t="s">
        <v>24</v>
      </c>
      <c r="E5" s="12" t="s">
        <v>23</v>
      </c>
      <c r="F5" s="12" t="s">
        <v>5</v>
      </c>
      <c r="G5" s="12" t="s">
        <v>6</v>
      </c>
      <c r="H5" s="13" t="s">
        <v>6</v>
      </c>
    </row>
    <row r="6" spans="2:8">
      <c r="B6" s="91" t="s">
        <v>7</v>
      </c>
      <c r="C6" s="1"/>
      <c r="D6" s="7"/>
      <c r="E6" s="7"/>
      <c r="F6" s="7"/>
      <c r="G6" s="7"/>
      <c r="H6" s="2"/>
    </row>
    <row r="7" spans="2:8">
      <c r="B7" s="7"/>
      <c r="C7" s="3"/>
      <c r="D7" s="7"/>
      <c r="E7" s="7"/>
      <c r="F7" s="7"/>
      <c r="G7" s="7"/>
      <c r="H7" s="2"/>
    </row>
    <row r="8" spans="2:8">
      <c r="B8" s="7" t="s">
        <v>0</v>
      </c>
      <c r="C8" s="3"/>
      <c r="D8" s="95">
        <f>'BY RESEARCH'!D13</f>
        <v>60000</v>
      </c>
      <c r="E8" s="96">
        <f>'BY RESEARCH'!E13</f>
        <v>1</v>
      </c>
      <c r="F8" s="7"/>
      <c r="G8" s="10"/>
      <c r="H8" s="90">
        <f>D8*E8</f>
        <v>60000</v>
      </c>
    </row>
    <row r="9" spans="2:8">
      <c r="B9" s="7" t="s">
        <v>1</v>
      </c>
      <c r="C9" s="3"/>
      <c r="D9" s="10"/>
      <c r="E9" s="7"/>
      <c r="F9" s="7"/>
      <c r="G9" s="10"/>
      <c r="H9" s="4">
        <f t="shared" ref="H9:H12" si="0">D9*E9</f>
        <v>0</v>
      </c>
    </row>
    <row r="10" spans="2:8">
      <c r="B10" s="7" t="s">
        <v>2</v>
      </c>
      <c r="C10" s="3"/>
      <c r="D10" s="95"/>
      <c r="E10" s="96">
        <f>'BY RESEARCH'!E12</f>
        <v>1</v>
      </c>
      <c r="F10" s="7"/>
      <c r="G10" s="10"/>
      <c r="H10" s="4">
        <f t="shared" si="0"/>
        <v>0</v>
      </c>
    </row>
    <row r="11" spans="2:8">
      <c r="B11" s="7" t="s">
        <v>3</v>
      </c>
      <c r="C11" s="3"/>
      <c r="D11" s="95"/>
      <c r="E11" s="96">
        <f>'BY RESEARCH'!E12</f>
        <v>1</v>
      </c>
      <c r="F11" s="7"/>
      <c r="G11" s="10"/>
      <c r="H11" s="4">
        <f t="shared" si="0"/>
        <v>0</v>
      </c>
    </row>
    <row r="12" spans="2:8">
      <c r="B12" s="7" t="s">
        <v>25</v>
      </c>
      <c r="C12" s="3"/>
      <c r="D12" s="95"/>
      <c r="E12" s="96">
        <f>'BY RESEARCH'!E12</f>
        <v>1</v>
      </c>
      <c r="F12" s="7"/>
      <c r="G12" s="10"/>
      <c r="H12" s="4">
        <f t="shared" si="0"/>
        <v>0</v>
      </c>
    </row>
    <row r="13" spans="2:8">
      <c r="B13" s="7"/>
      <c r="C13" s="3"/>
      <c r="D13" s="10"/>
      <c r="E13" s="7"/>
      <c r="F13" s="7"/>
      <c r="G13" s="10"/>
      <c r="H13" s="14"/>
    </row>
    <row r="14" spans="2:8" ht="15.75" thickBot="1">
      <c r="B14" s="7" t="s">
        <v>4</v>
      </c>
      <c r="C14" s="3"/>
      <c r="D14" s="7"/>
      <c r="E14" s="7"/>
      <c r="F14" s="7"/>
      <c r="G14" s="10"/>
      <c r="H14" s="100">
        <f>SUM(H8:H13)</f>
        <v>60000</v>
      </c>
    </row>
    <row r="15" spans="2:8" ht="15.75" thickTop="1">
      <c r="B15" s="7"/>
      <c r="C15" s="3"/>
      <c r="D15" s="7"/>
      <c r="E15" s="7"/>
      <c r="F15" s="7"/>
      <c r="G15" s="10"/>
      <c r="H15" s="14"/>
    </row>
    <row r="16" spans="2:8">
      <c r="B16" s="9" t="s">
        <v>26</v>
      </c>
      <c r="C16" s="1"/>
      <c r="D16" s="7"/>
      <c r="E16" s="7"/>
      <c r="F16" s="7"/>
      <c r="G16" s="10"/>
      <c r="H16" s="14"/>
    </row>
    <row r="17" spans="2:8">
      <c r="B17" s="7"/>
      <c r="C17" s="3"/>
      <c r="D17" s="7"/>
      <c r="E17" s="7"/>
      <c r="F17" s="7"/>
      <c r="G17" s="10"/>
      <c r="H17" s="14"/>
    </row>
    <row r="18" spans="2:8">
      <c r="B18" s="7" t="s">
        <v>8</v>
      </c>
      <c r="C18" s="3"/>
      <c r="D18" s="7"/>
      <c r="E18" s="93"/>
      <c r="F18" s="97">
        <f>G18/H14</f>
        <v>4.1666666666666664E-2</v>
      </c>
      <c r="G18" s="95">
        <f>'BY RESEARCH'!G37</f>
        <v>2500</v>
      </c>
      <c r="H18" s="14"/>
    </row>
    <row r="19" spans="2:8">
      <c r="B19" s="7" t="s">
        <v>9</v>
      </c>
      <c r="C19" s="3"/>
      <c r="D19" s="7"/>
      <c r="E19" s="93"/>
      <c r="F19" s="97"/>
      <c r="G19" s="95"/>
      <c r="H19" s="14"/>
    </row>
    <row r="20" spans="2:8">
      <c r="B20" s="7" t="s">
        <v>10</v>
      </c>
      <c r="C20" s="3"/>
      <c r="D20" s="7"/>
      <c r="E20" s="7"/>
      <c r="F20" s="97">
        <f>G20/H14</f>
        <v>0.05</v>
      </c>
      <c r="G20" s="95">
        <f>'BY RESEARCH'!G47</f>
        <v>3000</v>
      </c>
      <c r="H20" s="14"/>
    </row>
    <row r="21" spans="2:8">
      <c r="B21" s="7" t="s">
        <v>11</v>
      </c>
      <c r="C21" s="3"/>
      <c r="D21" s="7"/>
      <c r="E21" s="7"/>
      <c r="F21" s="97">
        <f>G21/H14</f>
        <v>0.05</v>
      </c>
      <c r="G21" s="95">
        <f>'BY RESEARCH'!G62</f>
        <v>3000</v>
      </c>
      <c r="H21" s="14"/>
    </row>
    <row r="22" spans="2:8">
      <c r="B22" s="9" t="s">
        <v>12</v>
      </c>
      <c r="C22" s="3"/>
      <c r="D22" s="7"/>
      <c r="E22" s="7"/>
      <c r="F22" s="97">
        <f>G22/H14</f>
        <v>0.15</v>
      </c>
      <c r="G22" s="95">
        <f>'BY RESEARCH'!G52+'BY RESEARCH'!G58</f>
        <v>9000</v>
      </c>
      <c r="H22" s="14"/>
    </row>
    <row r="23" spans="2:8">
      <c r="B23" s="7" t="s">
        <v>13</v>
      </c>
      <c r="C23" s="3"/>
      <c r="D23" s="7"/>
      <c r="E23" s="7"/>
      <c r="F23" s="7"/>
      <c r="G23" s="10"/>
      <c r="H23" s="14"/>
    </row>
    <row r="24" spans="2:8">
      <c r="B24" s="7" t="s">
        <v>14</v>
      </c>
      <c r="C24" s="3"/>
      <c r="D24" s="7"/>
      <c r="E24" s="7"/>
      <c r="F24" s="7"/>
      <c r="G24" s="95">
        <f>H14*0.001</f>
        <v>60</v>
      </c>
      <c r="H24" s="14"/>
    </row>
    <row r="25" spans="2:8">
      <c r="B25" s="7" t="s">
        <v>15</v>
      </c>
      <c r="C25" s="3"/>
      <c r="D25" s="7"/>
      <c r="E25" s="7"/>
      <c r="F25" s="7"/>
      <c r="G25" s="10"/>
      <c r="H25" s="14"/>
    </row>
    <row r="26" spans="2:8" ht="7.5" customHeight="1">
      <c r="B26" s="7"/>
      <c r="C26" s="3"/>
      <c r="D26" s="7"/>
      <c r="E26" s="7"/>
      <c r="F26" s="7"/>
      <c r="G26" s="10"/>
      <c r="H26" s="14"/>
    </row>
    <row r="27" spans="2:8">
      <c r="B27" s="7" t="s">
        <v>87</v>
      </c>
      <c r="C27" s="3"/>
      <c r="D27" s="96">
        <f>'BY RESEARCH'!D29</f>
        <v>7500</v>
      </c>
      <c r="E27" s="96">
        <f>'BY RESEARCH'!E29</f>
        <v>1</v>
      </c>
      <c r="F27" s="97">
        <f>G27/H14</f>
        <v>0.125</v>
      </c>
      <c r="G27" s="95">
        <f>D27*E27</f>
        <v>7500</v>
      </c>
      <c r="H27" s="14"/>
    </row>
    <row r="28" spans="2:8">
      <c r="B28" s="7" t="s">
        <v>88</v>
      </c>
      <c r="C28" s="3"/>
      <c r="D28" s="96">
        <f>'BY RESEARCH'!D28</f>
        <v>2500</v>
      </c>
      <c r="E28" s="96">
        <f>'BY RESEARCH'!E28</f>
        <v>2</v>
      </c>
      <c r="F28" s="97">
        <f>G28/H14</f>
        <v>8.3333333333333329E-2</v>
      </c>
      <c r="G28" s="95">
        <f t="shared" ref="G28:G29" si="1">D28*E28</f>
        <v>5000</v>
      </c>
      <c r="H28" s="14"/>
    </row>
    <row r="29" spans="2:8">
      <c r="B29" s="7" t="s">
        <v>86</v>
      </c>
      <c r="C29" s="3"/>
      <c r="D29" s="96">
        <f>'BY RESEARCH'!D32</f>
        <v>6000</v>
      </c>
      <c r="E29" s="96">
        <f>'BY RESEARCH'!E32</f>
        <v>1</v>
      </c>
      <c r="F29" s="97">
        <f>G29/H14</f>
        <v>0.1</v>
      </c>
      <c r="G29" s="95">
        <f t="shared" si="1"/>
        <v>6000</v>
      </c>
      <c r="H29" s="14"/>
    </row>
    <row r="30" spans="2:8">
      <c r="B30" s="92" t="s">
        <v>89</v>
      </c>
      <c r="C30" s="3"/>
      <c r="D30" s="96">
        <f>'BY RESEARCH'!D31</f>
        <v>18000</v>
      </c>
      <c r="E30" s="96">
        <f>'BY RESEARCH'!E31</f>
        <v>1</v>
      </c>
      <c r="F30" s="97">
        <f>G30/H14</f>
        <v>0.3</v>
      </c>
      <c r="G30" s="95">
        <f>D30*E30</f>
        <v>18000</v>
      </c>
      <c r="H30" s="14"/>
    </row>
    <row r="31" spans="2:8">
      <c r="B31" s="7" t="s">
        <v>90</v>
      </c>
      <c r="C31" s="3"/>
      <c r="D31" s="7"/>
      <c r="E31" s="7"/>
      <c r="F31" s="97">
        <f>G31/H14</f>
        <v>0.10833333333333334</v>
      </c>
      <c r="G31" s="95">
        <f>'BY RESEARCH'!F25+'BY RESEARCH'!F26+'BY RESEARCH'!F33</f>
        <v>6500</v>
      </c>
      <c r="H31" s="14"/>
    </row>
    <row r="32" spans="2:8">
      <c r="B32" s="7"/>
      <c r="C32" s="3"/>
      <c r="D32" s="7"/>
      <c r="E32" s="7"/>
      <c r="F32" s="7"/>
      <c r="G32" s="10"/>
      <c r="H32" s="14"/>
    </row>
    <row r="33" spans="2:10">
      <c r="B33" s="7"/>
      <c r="C33" s="3"/>
      <c r="D33" s="7"/>
      <c r="E33" s="7"/>
      <c r="F33" s="7"/>
      <c r="G33" s="10"/>
      <c r="H33" s="14"/>
    </row>
    <row r="34" spans="2:10" ht="15.75" thickBot="1">
      <c r="B34" s="9" t="s">
        <v>91</v>
      </c>
      <c r="C34" s="3"/>
      <c r="D34" s="7"/>
      <c r="E34" s="7"/>
      <c r="F34" s="7"/>
      <c r="G34" s="15"/>
      <c r="H34" s="94">
        <f>SUM(G18:G34)</f>
        <v>60560</v>
      </c>
    </row>
    <row r="35" spans="2:10">
      <c r="B35" s="7"/>
      <c r="C35" s="3"/>
      <c r="D35" s="7"/>
      <c r="E35" s="7"/>
      <c r="F35" s="7"/>
      <c r="G35" s="10"/>
      <c r="H35" s="14"/>
    </row>
    <row r="36" spans="2:10">
      <c r="B36" s="9" t="s">
        <v>92</v>
      </c>
      <c r="C36" s="3"/>
      <c r="D36" s="7"/>
      <c r="E36" s="7"/>
      <c r="F36" s="7"/>
      <c r="G36" s="10"/>
      <c r="H36" s="14">
        <f>H14-H34</f>
        <v>-560</v>
      </c>
      <c r="J36" s="98">
        <v>5120000</v>
      </c>
    </row>
    <row r="37" spans="2:10">
      <c r="B37" s="7"/>
      <c r="C37" s="3"/>
      <c r="D37" s="7"/>
      <c r="E37" s="7"/>
      <c r="F37" s="7"/>
      <c r="G37" s="10"/>
      <c r="H37" s="14"/>
    </row>
    <row r="38" spans="2:10">
      <c r="B38" s="9" t="s">
        <v>16</v>
      </c>
      <c r="C38" s="1"/>
      <c r="D38" s="7"/>
      <c r="E38" s="7"/>
      <c r="F38" s="7"/>
      <c r="G38" s="10"/>
      <c r="H38" s="14"/>
      <c r="J38" s="99">
        <f>J36-H34</f>
        <v>5059440</v>
      </c>
    </row>
    <row r="39" spans="2:10">
      <c r="B39" s="7"/>
      <c r="C39" s="3"/>
      <c r="D39" s="7"/>
      <c r="E39" s="7"/>
      <c r="F39" s="7"/>
      <c r="G39" s="10"/>
      <c r="H39" s="14"/>
      <c r="J39" s="99">
        <f>J38+G24</f>
        <v>5059500</v>
      </c>
    </row>
    <row r="40" spans="2:10">
      <c r="B40" s="7" t="s">
        <v>17</v>
      </c>
      <c r="C40" s="3"/>
      <c r="D40" s="7"/>
      <c r="E40" s="7"/>
      <c r="F40" s="102">
        <f>G40/H36</f>
        <v>0.3</v>
      </c>
      <c r="G40" s="95">
        <f>H36*0.3</f>
        <v>-168</v>
      </c>
      <c r="H40" s="14"/>
    </row>
    <row r="41" spans="2:10">
      <c r="B41" s="7" t="s">
        <v>18</v>
      </c>
      <c r="C41" s="3"/>
      <c r="D41" s="7"/>
      <c r="E41" s="7"/>
      <c r="F41" s="102">
        <f>G41/H36</f>
        <v>0.05</v>
      </c>
      <c r="G41" s="95">
        <f>H36*0.05</f>
        <v>-28</v>
      </c>
      <c r="H41" s="14"/>
    </row>
    <row r="42" spans="2:10">
      <c r="B42" s="7" t="s">
        <v>19</v>
      </c>
      <c r="C42" s="3"/>
      <c r="D42" s="7"/>
      <c r="E42" s="7"/>
      <c r="F42" s="102">
        <f>G42/H36</f>
        <v>0.65</v>
      </c>
      <c r="G42" s="95">
        <f>H36*0.65</f>
        <v>-364</v>
      </c>
      <c r="H42" s="4">
        <f>SUM(G40:G42)</f>
        <v>-560</v>
      </c>
    </row>
    <row r="43" spans="2:10">
      <c r="B43" s="7"/>
      <c r="C43" s="3"/>
      <c r="D43" s="7"/>
      <c r="E43" s="7"/>
      <c r="F43" s="7"/>
      <c r="G43" s="10"/>
      <c r="H43" s="14"/>
    </row>
    <row r="44" spans="2:10" ht="15.75" thickBot="1">
      <c r="B44" s="9" t="s">
        <v>20</v>
      </c>
      <c r="C44" s="1"/>
      <c r="D44" s="7"/>
      <c r="E44" s="7"/>
      <c r="F44" s="7"/>
      <c r="G44" s="10"/>
      <c r="H44" s="16">
        <f>H34+H42</f>
        <v>60000</v>
      </c>
    </row>
    <row r="45" spans="2:10" ht="15.75" thickTop="1">
      <c r="B45" s="7"/>
      <c r="C45" s="3"/>
      <c r="D45" s="7"/>
      <c r="E45" s="7"/>
      <c r="F45" s="7"/>
      <c r="G45" s="10"/>
      <c r="H45" s="14"/>
    </row>
    <row r="46" spans="2:10">
      <c r="B46" s="9" t="s">
        <v>21</v>
      </c>
      <c r="C46" s="1"/>
      <c r="D46" s="7"/>
      <c r="E46" s="7"/>
      <c r="F46" s="7"/>
      <c r="G46" s="10"/>
      <c r="H46" s="14"/>
    </row>
    <row r="47" spans="2:10">
      <c r="B47" s="7"/>
      <c r="C47" s="3"/>
      <c r="D47" s="7"/>
      <c r="E47" s="7"/>
      <c r="F47" s="7"/>
      <c r="G47" s="10"/>
      <c r="H47" s="14"/>
    </row>
    <row r="48" spans="2:10">
      <c r="B48" s="9" t="s">
        <v>22</v>
      </c>
      <c r="C48" s="1"/>
      <c r="D48" s="7"/>
      <c r="E48" s="7"/>
      <c r="F48" s="7"/>
      <c r="G48" s="10"/>
      <c r="H48" s="5">
        <f>(G22+G40+G41)/H14</f>
        <v>0.14673333333333333</v>
      </c>
    </row>
    <row r="49" spans="2:8" ht="15.75" thickBot="1">
      <c r="B49" s="8"/>
      <c r="C49" s="6"/>
      <c r="D49" s="8"/>
      <c r="E49" s="8"/>
      <c r="F49" s="8"/>
      <c r="G49" s="15"/>
      <c r="H49" s="101"/>
    </row>
    <row r="53" spans="2:8">
      <c r="B53" s="18" t="s">
        <v>79</v>
      </c>
      <c r="C53" s="18"/>
      <c r="D53" s="18"/>
      <c r="E53" s="18" t="s">
        <v>80</v>
      </c>
      <c r="F53" s="87"/>
    </row>
    <row r="54" spans="2:8">
      <c r="B54" s="88"/>
      <c r="C54" s="18"/>
      <c r="D54" s="18"/>
      <c r="E54" s="88"/>
      <c r="F54" s="87"/>
    </row>
    <row r="55" spans="2:8">
      <c r="B55" s="89" t="s">
        <v>81</v>
      </c>
      <c r="C55" s="18"/>
      <c r="D55" s="18"/>
      <c r="E55" s="86" t="s">
        <v>82</v>
      </c>
      <c r="F55" s="87"/>
    </row>
    <row r="56" spans="2:8">
      <c r="B56" s="89" t="s">
        <v>83</v>
      </c>
      <c r="C56" s="18"/>
      <c r="D56" s="18"/>
      <c r="E56" s="18"/>
      <c r="F56" s="87"/>
    </row>
    <row r="57" spans="2:8">
      <c r="B57" s="89"/>
      <c r="C57" s="18"/>
      <c r="D57" s="18"/>
      <c r="E57" s="18"/>
      <c r="F57" s="87"/>
    </row>
    <row r="58" spans="2:8">
      <c r="B58" s="89"/>
      <c r="C58" s="18"/>
      <c r="D58" s="18"/>
      <c r="E58" s="18"/>
      <c r="F58" s="87"/>
    </row>
    <row r="59" spans="2:8">
      <c r="B59" s="18"/>
      <c r="C59" s="18"/>
      <c r="D59" s="18"/>
      <c r="E59" s="18"/>
      <c r="F59" s="87"/>
    </row>
    <row r="60" spans="2:8">
      <c r="B60" s="18" t="s">
        <v>84</v>
      </c>
      <c r="C60" s="18"/>
      <c r="D60" s="18"/>
      <c r="E60" s="18"/>
      <c r="F60" s="87"/>
    </row>
    <row r="61" spans="2:8">
      <c r="B61" s="89" t="s">
        <v>93</v>
      </c>
      <c r="C61" s="18"/>
      <c r="D61" s="18"/>
      <c r="E61" s="18"/>
      <c r="F61" s="87"/>
    </row>
    <row r="62" spans="2:8">
      <c r="B62" s="89" t="s">
        <v>85</v>
      </c>
      <c r="C62" s="18"/>
      <c r="D62" s="18"/>
      <c r="E62" s="18"/>
      <c r="F62" s="87"/>
    </row>
    <row r="63" spans="2:8">
      <c r="B63" s="87"/>
      <c r="C63" s="87"/>
      <c r="D63" s="87"/>
      <c r="E63" s="87"/>
      <c r="F63" s="87"/>
    </row>
    <row r="66" spans="2:2" ht="18.75">
      <c r="B66" s="107" t="s">
        <v>104</v>
      </c>
    </row>
  </sheetData>
  <pageMargins left="0.45" right="0.45" top="0.75" bottom="0.75" header="0.3" footer="0.3"/>
  <pageSetup scale="7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Q84"/>
  <sheetViews>
    <sheetView tabSelected="1" workbookViewId="0">
      <selection activeCell="G28" sqref="G28"/>
    </sheetView>
  </sheetViews>
  <sheetFormatPr defaultRowHeight="15"/>
  <cols>
    <col min="1" max="1" width="1" customWidth="1"/>
    <col min="2" max="2" width="4.5703125" customWidth="1"/>
    <col min="3" max="3" width="58.140625" bestFit="1" customWidth="1"/>
    <col min="6" max="6" width="12" customWidth="1"/>
    <col min="7" max="7" width="12.140625" bestFit="1" customWidth="1"/>
    <col min="8" max="8" width="6.140625" bestFit="1" customWidth="1"/>
  </cols>
  <sheetData>
    <row r="1" spans="2:13" ht="19.5">
      <c r="B1" s="18"/>
      <c r="C1" s="106" t="s">
        <v>29</v>
      </c>
      <c r="D1" s="19"/>
      <c r="E1" s="19"/>
      <c r="F1" s="19"/>
      <c r="G1" s="19"/>
      <c r="H1" s="19"/>
    </row>
    <row r="2" spans="2:13" ht="18.75" customHeight="1">
      <c r="B2" s="18"/>
      <c r="C2" s="20"/>
      <c r="D2" s="110" t="s">
        <v>108</v>
      </c>
      <c r="E2" s="111"/>
      <c r="F2" s="111"/>
      <c r="G2" s="111"/>
      <c r="H2" s="111"/>
      <c r="I2" s="112"/>
      <c r="J2" s="112"/>
      <c r="K2" s="112"/>
      <c r="L2" s="112"/>
      <c r="M2" s="112"/>
    </row>
    <row r="3" spans="2:13" ht="20.25">
      <c r="B3" s="18"/>
      <c r="C3" s="105" t="s">
        <v>106</v>
      </c>
      <c r="D3" s="21"/>
      <c r="E3" s="19"/>
      <c r="F3" s="19"/>
      <c r="G3" s="19"/>
      <c r="H3" s="19"/>
    </row>
    <row r="4" spans="2:13" ht="37.5" customHeight="1">
      <c r="B4" s="18"/>
      <c r="C4" s="114" t="s">
        <v>107</v>
      </c>
      <c r="D4" s="21"/>
      <c r="E4" s="19"/>
      <c r="G4" s="115" t="s">
        <v>105</v>
      </c>
      <c r="H4" s="19"/>
    </row>
    <row r="5" spans="2:13" ht="15.75" thickBot="1">
      <c r="B5" s="18"/>
      <c r="C5" s="22"/>
      <c r="D5" s="19"/>
      <c r="E5" s="19"/>
      <c r="F5" s="19"/>
      <c r="G5" s="19"/>
      <c r="H5" s="19"/>
    </row>
    <row r="6" spans="2:13">
      <c r="B6" s="23" t="s">
        <v>30</v>
      </c>
      <c r="C6" s="23" t="s">
        <v>31</v>
      </c>
      <c r="D6" s="23" t="s">
        <v>32</v>
      </c>
      <c r="E6" s="23" t="s">
        <v>33</v>
      </c>
      <c r="F6" s="23" t="s">
        <v>34</v>
      </c>
      <c r="G6" s="23" t="s">
        <v>34</v>
      </c>
      <c r="H6" s="23" t="s">
        <v>35</v>
      </c>
    </row>
    <row r="7" spans="2:13" ht="15.75" thickBot="1">
      <c r="B7" s="24" t="s">
        <v>36</v>
      </c>
      <c r="C7" s="24"/>
      <c r="D7" s="24"/>
      <c r="E7" s="24"/>
      <c r="F7" s="24" t="s">
        <v>37</v>
      </c>
      <c r="G7" s="24" t="s">
        <v>37</v>
      </c>
      <c r="H7" s="24" t="s">
        <v>38</v>
      </c>
    </row>
    <row r="8" spans="2:13" ht="3.75" customHeight="1">
      <c r="B8" s="25"/>
      <c r="C8" s="26"/>
      <c r="D8" s="27"/>
      <c r="E8" s="27"/>
      <c r="F8" s="28"/>
      <c r="G8" s="28"/>
      <c r="H8" s="27"/>
    </row>
    <row r="9" spans="2:13">
      <c r="B9" s="29" t="s">
        <v>39</v>
      </c>
      <c r="C9" s="30" t="s">
        <v>40</v>
      </c>
      <c r="D9" s="31"/>
      <c r="E9" s="31"/>
      <c r="F9" s="32"/>
      <c r="G9" s="32"/>
      <c r="H9" s="31"/>
    </row>
    <row r="10" spans="2:13">
      <c r="B10" s="29"/>
      <c r="C10" s="30" t="s">
        <v>41</v>
      </c>
      <c r="D10" s="31"/>
      <c r="E10" s="33"/>
      <c r="F10" s="32"/>
      <c r="G10" s="32"/>
      <c r="H10" s="31"/>
    </row>
    <row r="11" spans="2:13">
      <c r="B11" s="29"/>
      <c r="C11" s="30" t="s">
        <v>42</v>
      </c>
      <c r="D11" s="31"/>
      <c r="E11" s="33"/>
      <c r="F11" s="32"/>
      <c r="G11" s="32"/>
      <c r="H11" s="31"/>
    </row>
    <row r="12" spans="2:13">
      <c r="B12" s="29"/>
      <c r="C12" s="30" t="s">
        <v>43</v>
      </c>
      <c r="D12" s="31"/>
      <c r="E12" s="33">
        <v>1</v>
      </c>
      <c r="F12" s="32"/>
      <c r="G12" s="32"/>
      <c r="H12" s="31"/>
    </row>
    <row r="13" spans="2:13">
      <c r="B13" s="29"/>
      <c r="C13" s="30" t="s">
        <v>95</v>
      </c>
      <c r="D13" s="33">
        <v>60000</v>
      </c>
      <c r="E13" s="32">
        <v>1</v>
      </c>
      <c r="F13" s="32">
        <f>D13*E13</f>
        <v>60000</v>
      </c>
      <c r="G13" s="32"/>
      <c r="H13" s="31"/>
    </row>
    <row r="14" spans="2:13">
      <c r="B14" s="34"/>
      <c r="C14" s="35"/>
      <c r="D14" s="36"/>
      <c r="E14" s="36"/>
      <c r="F14" s="37"/>
      <c r="G14" s="38">
        <f>F13</f>
        <v>60000</v>
      </c>
      <c r="H14" s="39"/>
    </row>
    <row r="15" spans="2:13">
      <c r="B15" s="40" t="s">
        <v>44</v>
      </c>
      <c r="C15" s="41" t="s">
        <v>45</v>
      </c>
      <c r="D15" s="42"/>
      <c r="E15" s="42"/>
      <c r="F15" s="42"/>
      <c r="G15" s="43"/>
      <c r="H15" s="44"/>
    </row>
    <row r="16" spans="2:13" hidden="1">
      <c r="B16" s="34">
        <v>1</v>
      </c>
      <c r="C16" s="35" t="s">
        <v>46</v>
      </c>
      <c r="D16" s="45"/>
      <c r="E16" s="46"/>
      <c r="F16" s="45"/>
      <c r="G16" s="47"/>
      <c r="H16" s="48"/>
    </row>
    <row r="17" spans="2:17" hidden="1">
      <c r="B17" s="40"/>
      <c r="C17" s="41"/>
      <c r="D17" s="49"/>
      <c r="E17" s="49"/>
      <c r="F17" s="49"/>
      <c r="G17" s="50"/>
      <c r="H17" s="40"/>
    </row>
    <row r="18" spans="2:17" hidden="1">
      <c r="B18" s="34">
        <v>2</v>
      </c>
      <c r="C18" s="35" t="s">
        <v>47</v>
      </c>
      <c r="D18" s="45"/>
      <c r="E18" s="45"/>
      <c r="F18" s="45"/>
      <c r="G18" s="47"/>
      <c r="H18" s="48"/>
    </row>
    <row r="19" spans="2:17" hidden="1">
      <c r="B19" s="40"/>
      <c r="C19" s="41"/>
      <c r="D19" s="49"/>
      <c r="E19" s="49"/>
      <c r="F19" s="49"/>
      <c r="G19" s="50"/>
      <c r="H19" s="40"/>
    </row>
    <row r="20" spans="2:17" hidden="1">
      <c r="B20" s="34">
        <v>3</v>
      </c>
      <c r="C20" s="35" t="s">
        <v>48</v>
      </c>
      <c r="D20" s="45"/>
      <c r="E20" s="45"/>
      <c r="F20" s="45"/>
      <c r="G20" s="47"/>
      <c r="H20" s="48"/>
    </row>
    <row r="21" spans="2:17" hidden="1">
      <c r="B21" s="29"/>
      <c r="C21" s="54"/>
      <c r="D21" s="51"/>
      <c r="E21" s="51"/>
      <c r="F21" s="51"/>
      <c r="G21" s="52"/>
      <c r="H21" s="24"/>
    </row>
    <row r="22" spans="2:17">
      <c r="B22" s="40"/>
      <c r="C22" s="41"/>
      <c r="D22" s="49"/>
      <c r="E22" s="49"/>
      <c r="F22" s="49"/>
      <c r="G22" s="50"/>
      <c r="H22" s="55"/>
    </row>
    <row r="23" spans="2:17">
      <c r="B23" s="29"/>
      <c r="C23" s="30"/>
      <c r="D23" s="51"/>
      <c r="E23" s="51"/>
      <c r="F23" s="51"/>
      <c r="G23" s="52"/>
      <c r="H23" s="56"/>
    </row>
    <row r="24" spans="2:17">
      <c r="B24" s="29">
        <v>1</v>
      </c>
      <c r="C24" s="57" t="s">
        <v>96</v>
      </c>
      <c r="D24" s="51"/>
      <c r="E24" s="51"/>
      <c r="F24" s="51"/>
      <c r="G24" s="52"/>
      <c r="H24" s="56"/>
    </row>
    <row r="25" spans="2:17">
      <c r="B25" s="29"/>
      <c r="C25" s="30" t="s">
        <v>49</v>
      </c>
      <c r="D25" s="51">
        <v>500</v>
      </c>
      <c r="E25" s="51">
        <f>E13</f>
        <v>1</v>
      </c>
      <c r="F25" s="51">
        <f t="shared" ref="F25:F30" si="0">D25*E25</f>
        <v>500</v>
      </c>
      <c r="G25" s="52"/>
      <c r="H25" s="56"/>
      <c r="L25" s="59"/>
      <c r="Q25">
        <v>1000</v>
      </c>
    </row>
    <row r="26" spans="2:17">
      <c r="B26" s="29"/>
      <c r="C26" s="30" t="s">
        <v>111</v>
      </c>
      <c r="D26" s="51">
        <v>1500</v>
      </c>
      <c r="E26" s="51">
        <f>E13</f>
        <v>1</v>
      </c>
      <c r="F26" s="51">
        <f t="shared" si="0"/>
        <v>1500</v>
      </c>
      <c r="G26" s="52"/>
      <c r="H26" s="56"/>
      <c r="L26" s="103"/>
      <c r="Q26">
        <v>1000</v>
      </c>
    </row>
    <row r="27" spans="2:17">
      <c r="B27" s="29"/>
      <c r="C27" s="30" t="s">
        <v>50</v>
      </c>
      <c r="D27" s="51">
        <f>F27/E27</f>
        <v>0</v>
      </c>
      <c r="E27" s="51">
        <f>E13</f>
        <v>1</v>
      </c>
      <c r="F27" s="51"/>
      <c r="G27" s="52"/>
      <c r="H27" s="56"/>
      <c r="L27" s="103"/>
    </row>
    <row r="28" spans="2:17">
      <c r="B28" s="29"/>
      <c r="C28" s="30" t="s">
        <v>110</v>
      </c>
      <c r="D28" s="51">
        <v>2500</v>
      </c>
      <c r="E28" s="51">
        <v>2</v>
      </c>
      <c r="F28" s="51">
        <f>D28*E28</f>
        <v>5000</v>
      </c>
      <c r="G28" s="52"/>
      <c r="H28" s="56"/>
      <c r="L28" s="30"/>
    </row>
    <row r="29" spans="2:17">
      <c r="B29" s="29"/>
      <c r="C29" s="30" t="s">
        <v>94</v>
      </c>
      <c r="D29" s="51">
        <v>7500</v>
      </c>
      <c r="E29" s="51">
        <f>E13</f>
        <v>1</v>
      </c>
      <c r="F29" s="51">
        <f t="shared" si="0"/>
        <v>7500</v>
      </c>
      <c r="G29" s="52"/>
      <c r="H29" s="56"/>
      <c r="L29" s="30"/>
    </row>
    <row r="30" spans="2:17">
      <c r="B30" s="29"/>
      <c r="C30" s="30" t="s">
        <v>51</v>
      </c>
      <c r="D30" s="51"/>
      <c r="E30" s="51"/>
      <c r="F30" s="51">
        <f t="shared" si="0"/>
        <v>0</v>
      </c>
      <c r="G30" s="52"/>
      <c r="H30" s="56"/>
      <c r="L30" s="104"/>
    </row>
    <row r="31" spans="2:17">
      <c r="B31" s="29"/>
      <c r="C31" s="30" t="s">
        <v>52</v>
      </c>
      <c r="D31" s="58">
        <v>18000</v>
      </c>
      <c r="E31" s="51">
        <f>E13</f>
        <v>1</v>
      </c>
      <c r="F31" s="51">
        <f>D31*E31</f>
        <v>18000</v>
      </c>
      <c r="G31" s="52"/>
      <c r="H31" s="56"/>
    </row>
    <row r="32" spans="2:17">
      <c r="B32" s="29"/>
      <c r="C32" s="30" t="s">
        <v>112</v>
      </c>
      <c r="D32" s="51">
        <v>6000</v>
      </c>
      <c r="E32" s="51">
        <f>E13</f>
        <v>1</v>
      </c>
      <c r="F32" s="51">
        <f>D32*E32</f>
        <v>6000</v>
      </c>
      <c r="G32" s="52"/>
      <c r="H32" s="56"/>
    </row>
    <row r="33" spans="2:8">
      <c r="B33" s="29"/>
      <c r="C33" s="59" t="s">
        <v>53</v>
      </c>
      <c r="D33" s="51"/>
      <c r="E33" s="51"/>
      <c r="F33" s="51">
        <v>4500</v>
      </c>
      <c r="G33" s="52"/>
      <c r="H33" s="56"/>
    </row>
    <row r="34" spans="2:8" ht="15.75" thickBot="1">
      <c r="B34" s="60"/>
      <c r="C34" s="61" t="s">
        <v>54</v>
      </c>
      <c r="D34" s="62"/>
      <c r="E34" s="62"/>
      <c r="F34" s="62"/>
      <c r="G34" s="63">
        <f>SUM(F23:F33)</f>
        <v>43000</v>
      </c>
      <c r="H34" s="64">
        <f>G34/G63</f>
        <v>0.67716535433070868</v>
      </c>
    </row>
    <row r="35" spans="2:8" ht="15.75" thickBot="1">
      <c r="B35" s="65"/>
      <c r="C35" s="66"/>
      <c r="D35" s="67"/>
      <c r="E35" s="67"/>
      <c r="F35" s="67"/>
      <c r="G35" s="68"/>
      <c r="H35" s="69"/>
    </row>
    <row r="36" spans="2:8">
      <c r="B36" s="29">
        <v>2</v>
      </c>
      <c r="C36" s="30" t="s">
        <v>97</v>
      </c>
      <c r="D36" s="33">
        <v>2000</v>
      </c>
      <c r="E36" s="51">
        <f>E13</f>
        <v>1</v>
      </c>
      <c r="F36" s="51">
        <f>D36*E36</f>
        <v>2000</v>
      </c>
      <c r="G36" s="52"/>
      <c r="H36" s="56"/>
    </row>
    <row r="37" spans="2:8">
      <c r="B37" s="29"/>
      <c r="C37" s="30" t="s">
        <v>98</v>
      </c>
      <c r="D37" s="33">
        <v>500</v>
      </c>
      <c r="E37" s="51">
        <f>E13</f>
        <v>1</v>
      </c>
      <c r="F37" s="51">
        <f>D37*E37</f>
        <v>500</v>
      </c>
      <c r="G37" s="52">
        <f>SUM(F36:F37)</f>
        <v>2500</v>
      </c>
      <c r="H37" s="53">
        <f>G37/G63</f>
        <v>3.937007874015748E-2</v>
      </c>
    </row>
    <row r="38" spans="2:8">
      <c r="B38" s="40"/>
      <c r="C38" s="41"/>
      <c r="D38" s="49"/>
      <c r="E38" s="49"/>
      <c r="F38" s="49"/>
      <c r="G38" s="50"/>
      <c r="H38" s="55"/>
    </row>
    <row r="39" spans="2:8" ht="15.75" thickBot="1">
      <c r="B39" s="70">
        <v>3</v>
      </c>
      <c r="C39" s="71" t="s">
        <v>55</v>
      </c>
      <c r="D39" s="72"/>
      <c r="E39" s="72"/>
      <c r="F39" s="72">
        <f>G14*0.05</f>
        <v>3000</v>
      </c>
      <c r="G39" s="73">
        <f>F39</f>
        <v>3000</v>
      </c>
      <c r="H39" s="74">
        <f>G39/G63</f>
        <v>4.7244094488188976E-2</v>
      </c>
    </row>
    <row r="40" spans="2:8">
      <c r="B40" s="29">
        <v>4</v>
      </c>
      <c r="C40" s="30" t="s">
        <v>56</v>
      </c>
      <c r="D40" s="51"/>
      <c r="E40" s="51"/>
      <c r="F40" s="51"/>
      <c r="G40" s="52"/>
      <c r="H40" s="24"/>
    </row>
    <row r="41" spans="2:8">
      <c r="B41" s="29"/>
      <c r="C41" s="30" t="s">
        <v>57</v>
      </c>
      <c r="D41" s="51"/>
      <c r="E41" s="51"/>
      <c r="F41" s="51"/>
      <c r="G41" s="52"/>
      <c r="H41" s="24"/>
    </row>
    <row r="42" spans="2:8" ht="7.5" customHeight="1">
      <c r="B42" s="29"/>
      <c r="C42" s="54"/>
      <c r="D42" s="51"/>
      <c r="E42" s="51"/>
      <c r="F42" s="51"/>
      <c r="G42" s="52"/>
      <c r="H42" s="24"/>
    </row>
    <row r="43" spans="2:8">
      <c r="B43" s="29"/>
      <c r="C43" s="54" t="s">
        <v>58</v>
      </c>
      <c r="D43" s="51"/>
      <c r="E43" s="51"/>
      <c r="F43" s="51">
        <f>G47*0.25</f>
        <v>750</v>
      </c>
      <c r="G43" s="52"/>
      <c r="H43" s="75"/>
    </row>
    <row r="44" spans="2:8">
      <c r="B44" s="29"/>
      <c r="C44" s="54" t="s">
        <v>59</v>
      </c>
      <c r="D44" s="51"/>
      <c r="E44" s="51"/>
      <c r="F44" s="51">
        <f>G47*0.2</f>
        <v>600</v>
      </c>
      <c r="G44" s="52"/>
      <c r="H44" s="24"/>
    </row>
    <row r="45" spans="2:8">
      <c r="B45" s="29"/>
      <c r="C45" s="54" t="s">
        <v>60</v>
      </c>
      <c r="D45" s="51"/>
      <c r="E45" s="51"/>
      <c r="F45" s="51">
        <f>G47*0.2</f>
        <v>600</v>
      </c>
      <c r="G45" s="52"/>
      <c r="H45" s="24"/>
    </row>
    <row r="46" spans="2:8">
      <c r="B46" s="29"/>
      <c r="C46" s="54" t="s">
        <v>61</v>
      </c>
      <c r="D46" s="51"/>
      <c r="E46" s="51"/>
      <c r="F46" s="51">
        <f>G47*0.2</f>
        <v>600</v>
      </c>
      <c r="G46" s="52"/>
      <c r="H46" s="24"/>
    </row>
    <row r="47" spans="2:8">
      <c r="B47" s="29"/>
      <c r="C47" s="76" t="s">
        <v>62</v>
      </c>
      <c r="D47" s="51"/>
      <c r="E47" s="51"/>
      <c r="F47" s="51">
        <f>G47*0.15</f>
        <v>450</v>
      </c>
      <c r="G47" s="52">
        <f>G14*0.05</f>
        <v>3000</v>
      </c>
      <c r="H47" s="75">
        <f>G47/G63</f>
        <v>4.7244094488188976E-2</v>
      </c>
    </row>
    <row r="48" spans="2:8">
      <c r="B48" s="34"/>
      <c r="C48" s="77"/>
      <c r="D48" s="45"/>
      <c r="E48" s="45"/>
      <c r="F48" s="45"/>
      <c r="G48" s="47"/>
      <c r="H48" s="78"/>
    </row>
    <row r="49" spans="2:8">
      <c r="B49" s="29">
        <v>5</v>
      </c>
      <c r="C49" s="30" t="s">
        <v>63</v>
      </c>
      <c r="D49" s="51"/>
      <c r="E49" s="51"/>
      <c r="F49" s="51"/>
      <c r="G49" s="52"/>
      <c r="H49" s="24"/>
    </row>
    <row r="50" spans="2:8">
      <c r="B50" s="79" t="s">
        <v>64</v>
      </c>
      <c r="C50" s="30" t="s">
        <v>65</v>
      </c>
      <c r="D50" s="51"/>
      <c r="E50" s="51"/>
      <c r="F50" s="51"/>
      <c r="G50" s="52"/>
      <c r="H50" s="24"/>
    </row>
    <row r="51" spans="2:8" ht="3.75" customHeight="1">
      <c r="B51" s="29"/>
      <c r="C51" s="54"/>
      <c r="D51" s="51"/>
      <c r="E51" s="51"/>
      <c r="F51" s="51"/>
      <c r="G51" s="52"/>
      <c r="H51" s="24"/>
    </row>
    <row r="52" spans="2:8">
      <c r="B52" s="29"/>
      <c r="C52" s="54" t="s">
        <v>66</v>
      </c>
      <c r="D52" s="51"/>
      <c r="E52" s="51"/>
      <c r="F52" s="51">
        <f>G14*0.05</f>
        <v>3000</v>
      </c>
      <c r="G52" s="52">
        <f>F52</f>
        <v>3000</v>
      </c>
      <c r="H52" s="75">
        <f>G52/G63</f>
        <v>4.7244094488188976E-2</v>
      </c>
    </row>
    <row r="53" spans="2:8">
      <c r="B53" s="29"/>
      <c r="C53" s="76" t="s">
        <v>67</v>
      </c>
      <c r="D53" s="51"/>
      <c r="E53" s="51"/>
      <c r="F53" s="51"/>
      <c r="G53" s="52"/>
      <c r="H53" s="24"/>
    </row>
    <row r="54" spans="2:8" ht="9" customHeight="1">
      <c r="B54" s="29"/>
      <c r="C54" s="54"/>
      <c r="D54" s="51"/>
      <c r="E54" s="51"/>
      <c r="F54" s="51"/>
      <c r="G54" s="52"/>
      <c r="H54" s="24"/>
    </row>
    <row r="55" spans="2:8">
      <c r="B55" s="29"/>
      <c r="C55" s="54" t="s">
        <v>68</v>
      </c>
      <c r="D55" s="51"/>
      <c r="E55" s="51"/>
      <c r="F55" s="51"/>
      <c r="G55" s="52"/>
      <c r="H55" s="24"/>
    </row>
    <row r="56" spans="2:8" ht="12" customHeight="1">
      <c r="B56" s="29"/>
      <c r="C56" s="54"/>
      <c r="D56" s="51"/>
      <c r="E56" s="51"/>
      <c r="F56" s="51"/>
      <c r="G56" s="52"/>
      <c r="H56" s="24"/>
    </row>
    <row r="57" spans="2:8">
      <c r="B57" s="29"/>
      <c r="C57" s="54" t="s">
        <v>69</v>
      </c>
      <c r="D57" s="51"/>
      <c r="E57" s="51"/>
      <c r="F57" s="51">
        <f>G58*0.75</f>
        <v>4500</v>
      </c>
      <c r="G57" s="52"/>
      <c r="H57" s="24"/>
    </row>
    <row r="58" spans="2:8">
      <c r="B58" s="29"/>
      <c r="C58" s="54" t="s">
        <v>70</v>
      </c>
      <c r="D58" s="51"/>
      <c r="E58" s="51"/>
      <c r="F58" s="51">
        <f>G58*0.25</f>
        <v>1500</v>
      </c>
      <c r="G58" s="51">
        <f>G14*0.1</f>
        <v>6000</v>
      </c>
      <c r="H58" s="75">
        <f>G58/G63</f>
        <v>9.4488188976377951E-2</v>
      </c>
    </row>
    <row r="59" spans="2:8">
      <c r="B59" s="34"/>
      <c r="C59" s="80" t="s">
        <v>71</v>
      </c>
      <c r="D59" s="45"/>
      <c r="E59" s="45"/>
      <c r="F59" s="45"/>
      <c r="G59" s="47"/>
      <c r="H59" s="78"/>
    </row>
    <row r="60" spans="2:8">
      <c r="B60" s="40">
        <v>6</v>
      </c>
      <c r="C60" s="41" t="s">
        <v>72</v>
      </c>
      <c r="D60" s="49"/>
      <c r="E60" s="49"/>
      <c r="F60" s="81">
        <f>G14*0.05</f>
        <v>3000</v>
      </c>
      <c r="G60" s="50"/>
      <c r="H60" s="82"/>
    </row>
    <row r="61" spans="2:8">
      <c r="B61" s="29"/>
      <c r="C61" s="30" t="s">
        <v>73</v>
      </c>
      <c r="D61" s="51"/>
      <c r="E61" s="51"/>
      <c r="F61" s="33"/>
      <c r="G61" s="52"/>
      <c r="H61" s="56"/>
    </row>
    <row r="62" spans="2:8">
      <c r="B62" s="29"/>
      <c r="C62" s="30" t="s">
        <v>74</v>
      </c>
      <c r="D62" s="45"/>
      <c r="E62" s="51"/>
      <c r="F62" s="33"/>
      <c r="G62" s="52">
        <f>SUM(F60:F62)</f>
        <v>3000</v>
      </c>
      <c r="H62" s="83">
        <f>G62/G63</f>
        <v>4.7244094488188976E-2</v>
      </c>
    </row>
    <row r="63" spans="2:8">
      <c r="B63" s="40"/>
      <c r="C63" s="84" t="s">
        <v>75</v>
      </c>
      <c r="D63" s="51"/>
      <c r="E63" s="49"/>
      <c r="F63" s="49">
        <f>SUM(F15:F62)</f>
        <v>63500</v>
      </c>
      <c r="G63" s="50">
        <f>SUM(G16:G62)</f>
        <v>63500</v>
      </c>
      <c r="H63" s="55"/>
    </row>
    <row r="64" spans="2:8" ht="15.75" thickBot="1">
      <c r="B64" s="60"/>
      <c r="C64" s="61"/>
      <c r="D64" s="60"/>
      <c r="E64" s="62"/>
      <c r="F64" s="62"/>
      <c r="G64" s="62"/>
      <c r="H64" s="60"/>
    </row>
    <row r="65" spans="2:8">
      <c r="B65" s="54"/>
      <c r="C65" s="54"/>
      <c r="D65" s="54"/>
      <c r="E65" s="85"/>
      <c r="F65" s="85"/>
      <c r="G65" s="54"/>
      <c r="H65" s="54"/>
    </row>
    <row r="66" spans="2:8">
      <c r="B66" s="86"/>
      <c r="C66" s="86"/>
      <c r="D66" s="18"/>
      <c r="E66" s="18"/>
      <c r="F66" s="18"/>
      <c r="G66" s="18"/>
      <c r="H66" s="18"/>
    </row>
    <row r="67" spans="2:8">
      <c r="B67" s="86" t="s">
        <v>76</v>
      </c>
      <c r="C67" s="86" t="s">
        <v>99</v>
      </c>
      <c r="D67" s="18"/>
      <c r="E67" s="18"/>
      <c r="F67" s="18"/>
      <c r="G67" s="18"/>
      <c r="H67" s="18"/>
    </row>
    <row r="68" spans="2:8">
      <c r="B68" s="86" t="s">
        <v>77</v>
      </c>
      <c r="C68" s="86" t="s">
        <v>100</v>
      </c>
      <c r="D68" s="18"/>
      <c r="E68" s="18"/>
      <c r="F68" s="18"/>
      <c r="G68" s="18"/>
      <c r="H68" s="18"/>
    </row>
    <row r="69" spans="2:8">
      <c r="B69" s="86" t="s">
        <v>78</v>
      </c>
      <c r="C69" s="86" t="s">
        <v>101</v>
      </c>
      <c r="D69" s="18"/>
      <c r="E69" s="18"/>
      <c r="F69" s="18"/>
      <c r="G69" s="18"/>
      <c r="H69" s="18"/>
    </row>
    <row r="70" spans="2:8">
      <c r="B70" s="86"/>
      <c r="C70" s="86"/>
      <c r="D70" s="18"/>
      <c r="E70" s="18"/>
      <c r="F70" s="18"/>
      <c r="G70" s="18"/>
      <c r="H70" s="18"/>
    </row>
    <row r="71" spans="2:8">
      <c r="B71" s="18"/>
      <c r="C71" s="18" t="s">
        <v>79</v>
      </c>
      <c r="D71" s="18"/>
      <c r="E71" s="18"/>
      <c r="F71" s="18" t="s">
        <v>80</v>
      </c>
      <c r="G71" s="87"/>
      <c r="H71" s="18"/>
    </row>
    <row r="72" spans="2:8">
      <c r="B72" s="18"/>
      <c r="C72" s="88"/>
      <c r="D72" s="18"/>
      <c r="E72" s="18"/>
      <c r="F72" s="88"/>
      <c r="G72" s="87"/>
      <c r="H72" s="18"/>
    </row>
    <row r="73" spans="2:8">
      <c r="B73" s="18"/>
      <c r="C73" s="89" t="s">
        <v>81</v>
      </c>
      <c r="D73" s="18"/>
      <c r="E73" s="18"/>
      <c r="F73" s="86" t="s">
        <v>82</v>
      </c>
      <c r="G73" s="87"/>
      <c r="H73" s="18"/>
    </row>
    <row r="74" spans="2:8">
      <c r="B74" s="18"/>
      <c r="C74" s="89" t="s">
        <v>83</v>
      </c>
      <c r="D74" s="18"/>
      <c r="E74" s="18"/>
      <c r="F74" s="18"/>
      <c r="G74" s="87"/>
      <c r="H74" s="18"/>
    </row>
    <row r="75" spans="2:8">
      <c r="B75" s="18"/>
      <c r="C75" s="89"/>
      <c r="D75" s="18"/>
      <c r="E75" s="18"/>
      <c r="F75" s="18"/>
      <c r="G75" s="87"/>
      <c r="H75" s="18"/>
    </row>
    <row r="76" spans="2:8">
      <c r="B76" s="18"/>
      <c r="C76" s="89"/>
      <c r="D76" s="18"/>
      <c r="E76" s="18"/>
      <c r="F76" s="18"/>
      <c r="G76" s="87"/>
      <c r="H76" s="18"/>
    </row>
    <row r="77" spans="2:8">
      <c r="B77" s="18"/>
      <c r="C77" s="18"/>
      <c r="D77" s="18"/>
      <c r="E77" s="18"/>
      <c r="F77" s="18"/>
      <c r="G77" s="87"/>
      <c r="H77" s="18"/>
    </row>
    <row r="78" spans="2:8">
      <c r="B78" s="18"/>
      <c r="C78" s="18" t="s">
        <v>84</v>
      </c>
      <c r="D78" s="18"/>
      <c r="E78" s="18"/>
      <c r="F78" s="18"/>
      <c r="G78" s="87"/>
      <c r="H78" s="18"/>
    </row>
    <row r="79" spans="2:8">
      <c r="B79" s="18"/>
      <c r="C79" s="89" t="s">
        <v>93</v>
      </c>
      <c r="D79" s="18"/>
      <c r="E79" s="18"/>
      <c r="F79" s="18"/>
      <c r="G79" s="87"/>
      <c r="H79" s="18"/>
    </row>
    <row r="80" spans="2:8">
      <c r="B80" s="18"/>
      <c r="C80" s="89" t="s">
        <v>85</v>
      </c>
      <c r="D80" s="18"/>
      <c r="E80" s="18"/>
      <c r="F80" s="18"/>
      <c r="G80" s="87"/>
      <c r="H80" s="18"/>
    </row>
    <row r="81" spans="2:8">
      <c r="B81" s="18"/>
      <c r="C81" s="87"/>
      <c r="D81" s="87"/>
      <c r="E81" s="87"/>
      <c r="F81" s="87"/>
      <c r="G81" s="87"/>
      <c r="H81" s="18"/>
    </row>
    <row r="83" spans="2:8" ht="18.75">
      <c r="C83" s="107" t="s">
        <v>108</v>
      </c>
      <c r="D83" s="108"/>
      <c r="E83" s="108"/>
      <c r="F83" s="108"/>
      <c r="G83" s="108"/>
    </row>
    <row r="84" spans="2:8">
      <c r="C84" s="113" t="s">
        <v>109</v>
      </c>
    </row>
  </sheetData>
  <pageMargins left="0.45" right="0.45" top="0.75" bottom="0.75" header="0.3" footer="0.3"/>
  <pageSetup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Format</vt:lpstr>
      <vt:lpstr>BY RESEARCH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2019-07-29T04:32:17Z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e2ac5fc7-a427-489b-bf56-4134e32ed4c4</vt:lpwstr>
  </property>
</Properties>
</file>